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50" windowHeight="10950"/>
  </bookViews>
  <sheets>
    <sheet name="одноств" sheetId="3" r:id="rId1"/>
  </sheets>
  <calcPr calcId="124519"/>
</workbook>
</file>

<file path=xl/calcChain.xml><?xml version="1.0" encoding="utf-8"?>
<calcChain xmlns="http://schemas.openxmlformats.org/spreadsheetml/2006/main">
  <c r="I108" i="3"/>
  <c r="J108"/>
  <c r="I104"/>
  <c r="F96"/>
  <c r="F93"/>
  <c r="F94"/>
  <c r="F92"/>
  <c r="F87"/>
  <c r="F24"/>
  <c r="F56"/>
  <c r="F57"/>
  <c r="F61"/>
  <c r="F90"/>
  <c r="F89"/>
  <c r="F88"/>
  <c r="F83"/>
  <c r="F82"/>
  <c r="F79"/>
  <c r="F78"/>
  <c r="F76"/>
  <c r="F59"/>
  <c r="F58"/>
  <c r="F60" s="1"/>
  <c r="F52"/>
  <c r="F49"/>
  <c r="F25"/>
  <c r="F38"/>
  <c r="F37"/>
  <c r="F36"/>
  <c r="F26"/>
  <c r="F41"/>
  <c r="F48" s="1"/>
  <c r="J46"/>
  <c r="I46"/>
  <c r="J45"/>
  <c r="I45"/>
  <c r="F44"/>
  <c r="J42"/>
  <c r="I42"/>
  <c r="F40"/>
  <c r="M32"/>
  <c r="L32"/>
  <c r="K32"/>
  <c r="J32"/>
  <c r="I32"/>
  <c r="F108" l="1"/>
  <c r="F109" s="1"/>
  <c r="F42"/>
  <c r="F32"/>
  <c r="F33" s="1"/>
  <c r="K30" l="1"/>
  <c r="J30"/>
  <c r="I30"/>
  <c r="J22"/>
  <c r="J29"/>
  <c r="I29"/>
  <c r="K23"/>
  <c r="J23"/>
  <c r="I23"/>
  <c r="I22"/>
  <c r="F22" s="1"/>
  <c r="F29" l="1"/>
  <c r="F30"/>
  <c r="F23"/>
  <c r="F46" l="1"/>
  <c r="F47" s="1"/>
  <c r="F45"/>
  <c r="F43"/>
</calcChain>
</file>

<file path=xl/sharedStrings.xml><?xml version="1.0" encoding="utf-8"?>
<sst xmlns="http://schemas.openxmlformats.org/spreadsheetml/2006/main" count="236" uniqueCount="158">
  <si>
    <t xml:space="preserve">Район, сельское поселение, населенный пункт </t>
  </si>
  <si>
    <t xml:space="preserve">ВЕДОМОСТЬ </t>
  </si>
  <si>
    <t>объема ремонтно-строительных работ</t>
  </si>
  <si>
    <t xml:space="preserve">на </t>
  </si>
  <si>
    <t>(элементы дороги)</t>
  </si>
  <si>
    <t xml:space="preserve">  от </t>
  </si>
  <si>
    <t>(наименование дороги, вид искусственного сооружения)</t>
  </si>
  <si>
    <t>Вид работ</t>
  </si>
  <si>
    <t>Формула подсчета</t>
  </si>
  <si>
    <t>Ед. измерения</t>
  </si>
  <si>
    <t>Количество</t>
  </si>
  <si>
    <t>№ п.п.</t>
  </si>
  <si>
    <t>Утверждаю</t>
  </si>
  <si>
    <t>(ф.и.о.)</t>
  </si>
  <si>
    <t>"__"</t>
  </si>
  <si>
    <t>_________________________</t>
  </si>
  <si>
    <t>Адрес</t>
  </si>
  <si>
    <t xml:space="preserve">Основание: </t>
  </si>
  <si>
    <t>м</t>
  </si>
  <si>
    <t>м2</t>
  </si>
  <si>
    <t>Разборка деревянных заполний проемов: оконныхс подоконными досками</t>
  </si>
  <si>
    <t>Облицовка стен декоративным пластиком</t>
  </si>
  <si>
    <t>Изоляция внутренних откосов ватой минеральной Изовер 50мм</t>
  </si>
  <si>
    <t xml:space="preserve">Штукатурка поверхности внутри здания цементно-известковым раствором </t>
  </si>
  <si>
    <t xml:space="preserve">Ремонт штукатурки наружнх откосов </t>
  </si>
  <si>
    <t>Смена обделок из листовой стали</t>
  </si>
  <si>
    <t>Установка уголков ПВХ, размером 30*30мм</t>
  </si>
  <si>
    <t>Окраска наружных откосов:перхлорвиниловая</t>
  </si>
  <si>
    <t>22г.</t>
  </si>
  <si>
    <t>т</t>
  </si>
  <si>
    <t xml:space="preserve">Амурская обл., Магдагачинский район, пгт.Ушумун, </t>
  </si>
  <si>
    <t>ул.Комсомольская, 17</t>
  </si>
  <si>
    <t>ремонт Дома Культуры</t>
  </si>
  <si>
    <t>Разборка деревянных заполний проемов: дверных</t>
  </si>
  <si>
    <t xml:space="preserve">Демонтаж металлических дверных блоков </t>
  </si>
  <si>
    <t>Демонтажные работы</t>
  </si>
  <si>
    <t>Монтажные работы</t>
  </si>
  <si>
    <t>м3</t>
  </si>
  <si>
    <t>Установка блоков из  ПВХ в внутренних дверных проемах</t>
  </si>
  <si>
    <t>0,9*2                                                                     0,8*2                                                                  0,7*2</t>
  </si>
  <si>
    <t>0,8*2                                                                  0,7*2</t>
  </si>
  <si>
    <t>Установка металлических дверных блоков в готовые проемы</t>
  </si>
  <si>
    <t xml:space="preserve">1,52*2*2                                                           1,5*2   </t>
  </si>
  <si>
    <t>1,52*2*2                                                           1,5*2                                                              0,9*2*2</t>
  </si>
  <si>
    <t>Установка дверного доводчика к металлическим дверям</t>
  </si>
  <si>
    <t>шт</t>
  </si>
  <si>
    <t>Дверные проемы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</si>
  <si>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</si>
  <si>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штукатурка откосов внутри здания цементно-известковым раствором </t>
  </si>
  <si>
    <t xml:space="preserve">(0,8*0,2)+(2*0,2*2)                             (0,7*0,2)+(2*0,2*2)  (1,52*0,2*2)+(2*0,2*2*2)   (1,5*0,2)+(2*0,2*2)  (0,9*0,2*2)+(2*0,2*2*2)     </t>
  </si>
  <si>
    <t>Ремонт штукатурки наружных откосов цементно-известковым раствором</t>
  </si>
  <si>
    <t>Окраска откосов с земли: перхлорвиниловая</t>
  </si>
  <si>
    <t xml:space="preserve">Окраска водно-дисперсионными акриловыми составами улучшенная: по штуаатурке стен откосов </t>
  </si>
  <si>
    <t>Оконные проемы</t>
  </si>
  <si>
    <t>2*1,5*3</t>
  </si>
  <si>
    <t xml:space="preserve">Установка оконных блоков из ПВХ профилей:  двухстворчатых, поворотных (откидных, поворотно-откидных) </t>
  </si>
  <si>
    <t>Установка подоконных досок, шириной  400мм</t>
  </si>
  <si>
    <t>2*0,35*3                                                   1,5*0,35*2*3</t>
  </si>
  <si>
    <t>(2+3+1,4)*3</t>
  </si>
  <si>
    <t>2*0,1*3                                           1,5*2*0,1*3</t>
  </si>
  <si>
    <t>2*0,15*3                                           1,5*2*0,15*3</t>
  </si>
  <si>
    <t>2*3</t>
  </si>
  <si>
    <t>Пробивка проемов в конструкциях: из кирпича</t>
  </si>
  <si>
    <t>1*2*0,25</t>
  </si>
  <si>
    <t>Кладка отдельных участков кирпичных стен и заделка проемов в кирпичных стенах</t>
  </si>
  <si>
    <t>0,4*2*0,5</t>
  </si>
  <si>
    <t>Штукатурка поверхностей внутри здания цементно-известковым или цементным раствором по камню и бетону: улучшенная стен</t>
  </si>
  <si>
    <t>0,4*2*2</t>
  </si>
  <si>
    <t>Окраска водно-дисперсионными акриловыми составами улучшенная: по штукатурке стен</t>
  </si>
  <si>
    <t>Снятие оконных переплетов</t>
  </si>
  <si>
    <t>1,28*1,41</t>
  </si>
  <si>
    <t>Остекление переплета стеклопакетами</t>
  </si>
  <si>
    <t>Разборка покрытий полов дощатых</t>
  </si>
  <si>
    <t>Устройство покрытий: дощатых толщиной 36 мм</t>
  </si>
  <si>
    <t>Разборка оснований покрытия полов: лаг из досок и брусков</t>
  </si>
  <si>
    <t>Укладка лаг: по кирпичным столбикам</t>
  </si>
  <si>
    <t>Улучшенная масляная окраска полов</t>
  </si>
  <si>
    <t xml:space="preserve">Улучшенная масляная окраска ранее окрашенных полов, с расчисткой старой краски до 35% </t>
  </si>
  <si>
    <t>Устройство каркаса сцены</t>
  </si>
  <si>
    <t>2м+27,2м+14,4м</t>
  </si>
  <si>
    <t>Обшивка сцены: доской</t>
  </si>
  <si>
    <t>(6,8*0,5)+(6,8*3,6)+(3,6*0,5*2)</t>
  </si>
  <si>
    <t>Улучшенная окраска масляными составами по дереву: полов</t>
  </si>
  <si>
    <t>Электромонтажные работы</t>
  </si>
  <si>
    <t>Демонтаж: светильников с лампами накаливания</t>
  </si>
  <si>
    <t>Установка светильников: панель LPU-02 ПРИЗМА 36Вт 4000К 595*595*19мм</t>
  </si>
  <si>
    <t>Ремонт санузла</t>
  </si>
  <si>
    <t>Установка унитазов: с бачком непосредственно присоединенным</t>
  </si>
  <si>
    <t>Установка смесителя</t>
  </si>
  <si>
    <t>гибкая подводка-2 шт</t>
  </si>
  <si>
    <t>Установка умывальника меб.Элеганс 500 + Тумба Уют Оптима + зеркало овальное</t>
  </si>
  <si>
    <t>Прокладка внутренних трубопроводов канализации из полипропиленовых труб ду 110</t>
  </si>
  <si>
    <t>тройник - ду 110 - 1шт</t>
  </si>
  <si>
    <t>Прокладка трубопроводов из многослойных металлополимерных труб, ду 20мм</t>
  </si>
  <si>
    <t>Установка крана шарового ду 20мм</t>
  </si>
  <si>
    <t>Установка решеток жалюзийных</t>
  </si>
  <si>
    <t>Установка водонагревателя накопительного, объемом 50 литров</t>
  </si>
  <si>
    <t xml:space="preserve">Устройство оснований полов из фанеры в один слой </t>
  </si>
  <si>
    <t>2,71*2,87</t>
  </si>
  <si>
    <t>Устройство покрытий из линолеума</t>
  </si>
  <si>
    <t>Устройство плинтусов поливинилхлоридных: на винтах самонарезающих</t>
  </si>
  <si>
    <t>2,71+2,71+2,87+2,87-0,7</t>
  </si>
  <si>
    <t>Облицовка стен по системе "КНАУФ" по одинарному металлическому каркасу из ПН и ПС профилей гипсокартонными листами в один слой (С 625): с дверным проемом</t>
  </si>
  <si>
    <t>(2,71*2,9*2)+(2,87*2,9*2)-(0,7*2)</t>
  </si>
  <si>
    <t>Третья шпаклевка при окраске: стен</t>
  </si>
  <si>
    <t>Улучшенная окраска масляными составами по штукатурке: стен</t>
  </si>
  <si>
    <t>Прокладка воздуховода из листовой стали диаметр 250мм</t>
  </si>
  <si>
    <t>2*(0,25+0,25)*10</t>
  </si>
  <si>
    <t>Окраска металлической конструкции воздуховода</t>
  </si>
  <si>
    <t>Пробивка в кирпичных стенах отверстий</t>
  </si>
  <si>
    <t>Фасад</t>
  </si>
  <si>
    <t>Окраска фасада акриловыми составами</t>
  </si>
  <si>
    <t>Наружная облицовка поверхности стен (углов) здания фасада по металлическому каркасу</t>
  </si>
  <si>
    <t>(0,5+0,5)*3*4</t>
  </si>
  <si>
    <t>14,4*2*0,25</t>
  </si>
  <si>
    <t>Лист оцинкованный, толщиной 0,7 мм</t>
  </si>
  <si>
    <t>12м2*5,66кг/1000</t>
  </si>
  <si>
    <t>Полы</t>
  </si>
  <si>
    <t>6,8+3,6+3,6</t>
  </si>
  <si>
    <t>Установка плинтусов ПВХ</t>
  </si>
  <si>
    <t>Плита минераловатная марки: Техновент Оптима: в два слоя</t>
  </si>
  <si>
    <t>88,7+25,1+36,1+12,8+13,6+6,7+88,7</t>
  </si>
  <si>
    <t>Протирка олифой поверхности, окрашенной масляными красками: полов</t>
  </si>
  <si>
    <t>Установка бесшумного канального вентилятора</t>
  </si>
  <si>
    <t>Устройство кабеля двух-четырехжильного сечение жилы до 16 мм2</t>
  </si>
  <si>
    <t>Отмостка</t>
  </si>
  <si>
    <t>Разработка грунта вручную в траншеях глубиной до 2 м</t>
  </si>
  <si>
    <t>51,2*0,7*0,2</t>
  </si>
  <si>
    <t>(18,6*2*3,4+12,6*2*3,1)-(1,52*2*6)-(1,52*2*2)-(1,5*2*1)-(0,9*2)</t>
  </si>
  <si>
    <t>Устройство подстилающих слоев щебеночных</t>
  </si>
  <si>
    <t>51,2*0,8*0,25</t>
  </si>
  <si>
    <t>Устройство подстилающих слоев бетонных</t>
  </si>
  <si>
    <t>51,2*0,7*0,1</t>
  </si>
  <si>
    <t>Армирование подстилающих слоев и набетонок</t>
  </si>
  <si>
    <t>Устройство покрытий цементных толщиной 20 мм</t>
  </si>
  <si>
    <t>51,2*0,7</t>
  </si>
  <si>
    <t>Система отопления</t>
  </si>
  <si>
    <t>Разборка трубопроводов из водогазопроводных труб диаметром 25 мм</t>
  </si>
  <si>
    <t>Разборка трубопроводов из водогазопроводных труб диаметром до 50 мм</t>
  </si>
  <si>
    <t>Демонтаж радиаторов весом до 160 кг</t>
  </si>
  <si>
    <t>Прокладка трубопроводов отопления при коллекторной системе из многослойных металлополимерных труб диаметром: 25 мм</t>
  </si>
  <si>
    <t>Прокладка трубопроводов отопления при коллекторной системе из многослойных металлополимерных труб диаметром: 50 мм</t>
  </si>
  <si>
    <t>Гидравлическое испытание трубопроводов систем отопления, водопровода и горячего водоснабжения диаметром: до 50 мм</t>
  </si>
  <si>
    <t>Установка Радиаторов биметаллические количество секций 1, мощность 175 Вт</t>
  </si>
  <si>
    <t>кВт/шт</t>
  </si>
  <si>
    <t>104*175/1000</t>
  </si>
  <si>
    <t>18,2/104</t>
  </si>
  <si>
    <t>Установка кранов воздушных ду 25</t>
  </si>
  <si>
    <t>Установка кранов  ду50</t>
  </si>
  <si>
    <t>Установка скамьи, урн</t>
  </si>
  <si>
    <t>Копание ям вручную без креплений для стоек и столбов: без откосов глубиной до 0,7 м, группа грунтов 2</t>
  </si>
  <si>
    <t>Устройство фундаментов-столбов: бетонных</t>
  </si>
  <si>
    <t xml:space="preserve">Установка скамьи </t>
  </si>
  <si>
    <t>Установка урн металлических</t>
  </si>
  <si>
    <t>Установка стола со скамьями без навеса на металлических ножках</t>
  </si>
  <si>
    <t>Ремонт  штукатурки отдельными местами фасада, толщиной 30мм</t>
  </si>
  <si>
    <t>0,1*0,1*0,5*44                                 0,1*0,1*0,3*8</t>
  </si>
  <si>
    <t>Установка инвенарных лесов, для окраски фасада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</si>
</sst>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topLeftCell="A96" workbookViewId="0">
      <selection activeCell="T103" sqref="T103"/>
    </sheetView>
  </sheetViews>
  <sheetFormatPr defaultRowHeight="15"/>
  <cols>
    <col min="1" max="1" width="4.5703125" customWidth="1"/>
    <col min="2" max="2" width="27.5703125" customWidth="1"/>
    <col min="3" max="3" width="33.7109375" customWidth="1"/>
    <col min="4" max="4" width="8.42578125" customWidth="1"/>
    <col min="5" max="5" width="7.7109375" customWidth="1"/>
    <col min="6" max="7" width="4.28515625" customWidth="1"/>
    <col min="8" max="8" width="7.5703125" customWidth="1"/>
  </cols>
  <sheetData>
    <row r="1" spans="1:8" ht="15.75">
      <c r="B1" s="2"/>
      <c r="C1" s="1"/>
      <c r="D1" s="51" t="s">
        <v>12</v>
      </c>
      <c r="E1" s="51"/>
      <c r="F1" s="51"/>
      <c r="G1" s="51"/>
      <c r="H1" s="51"/>
    </row>
    <row r="2" spans="1:8" ht="18.600000000000001" customHeight="1">
      <c r="B2" s="3"/>
      <c r="D2" s="52" t="s">
        <v>15</v>
      </c>
      <c r="E2" s="52"/>
      <c r="F2" s="52"/>
      <c r="G2" s="52"/>
      <c r="H2" s="52"/>
    </row>
    <row r="3" spans="1:8" ht="19.149999999999999" customHeight="1">
      <c r="B3" s="3"/>
      <c r="D3" s="20"/>
      <c r="E3" s="20"/>
      <c r="F3" s="53"/>
      <c r="G3" s="53"/>
      <c r="H3" s="53"/>
    </row>
    <row r="4" spans="1:8" ht="12" customHeight="1">
      <c r="B4" s="3"/>
      <c r="D4" s="13" t="s">
        <v>13</v>
      </c>
      <c r="E4" s="13"/>
      <c r="F4" s="13"/>
      <c r="G4" s="13"/>
      <c r="H4" s="13"/>
    </row>
    <row r="5" spans="1:8" ht="18.75">
      <c r="B5" s="4"/>
      <c r="D5" s="8" t="s">
        <v>14</v>
      </c>
      <c r="E5" s="54"/>
      <c r="F5" s="54"/>
      <c r="G5" s="11">
        <v>20</v>
      </c>
      <c r="H5" s="12" t="s">
        <v>28</v>
      </c>
    </row>
    <row r="6" spans="1:8" ht="15.75">
      <c r="B6" s="2"/>
    </row>
    <row r="7" spans="1:8" ht="18.75">
      <c r="A7" s="5"/>
      <c r="B7" s="5"/>
    </row>
    <row r="8" spans="1:8" ht="37.9" customHeight="1">
      <c r="A8" s="55" t="s">
        <v>0</v>
      </c>
      <c r="B8" s="55"/>
      <c r="C8" s="55" t="s">
        <v>30</v>
      </c>
      <c r="D8" s="55"/>
      <c r="E8" s="55"/>
      <c r="F8" s="55"/>
      <c r="G8" s="55"/>
      <c r="H8" s="55"/>
    </row>
    <row r="9" spans="1:8" ht="30" customHeight="1">
      <c r="A9" s="55" t="s">
        <v>16</v>
      </c>
      <c r="B9" s="55"/>
      <c r="C9" s="55" t="s">
        <v>31</v>
      </c>
      <c r="D9" s="55"/>
      <c r="E9" s="55"/>
      <c r="F9" s="55"/>
      <c r="G9" s="55"/>
      <c r="H9" s="55"/>
    </row>
    <row r="10" spans="1:8" ht="18.75">
      <c r="A10" s="6"/>
      <c r="B10" s="6"/>
    </row>
    <row r="11" spans="1:8" ht="15.75">
      <c r="A11" s="51" t="s">
        <v>1</v>
      </c>
      <c r="B11" s="51"/>
      <c r="C11" s="51"/>
      <c r="D11" s="51"/>
      <c r="E11" s="51"/>
      <c r="F11" s="51"/>
      <c r="G11" s="51"/>
      <c r="H11" s="51"/>
    </row>
    <row r="12" spans="1:8" ht="15.75">
      <c r="A12" s="51" t="s">
        <v>2</v>
      </c>
      <c r="B12" s="51"/>
      <c r="C12" s="51"/>
      <c r="D12" s="51"/>
      <c r="E12" s="51"/>
      <c r="F12" s="51"/>
      <c r="G12" s="51"/>
      <c r="H12" s="51"/>
    </row>
    <row r="13" spans="1:8" ht="15.75" customHeight="1">
      <c r="A13" s="9" t="s">
        <v>3</v>
      </c>
      <c r="B13" s="57" t="s">
        <v>32</v>
      </c>
      <c r="C13" s="57"/>
      <c r="D13" s="57"/>
      <c r="E13" s="57"/>
      <c r="F13" s="57"/>
      <c r="G13" s="57"/>
      <c r="H13" s="57"/>
    </row>
    <row r="14" spans="1:8" ht="18.75">
      <c r="A14" s="7"/>
      <c r="B14" s="58" t="s">
        <v>4</v>
      </c>
      <c r="C14" s="58"/>
      <c r="D14" s="58"/>
      <c r="E14" s="58"/>
      <c r="F14" s="58"/>
      <c r="G14" s="58"/>
      <c r="H14" s="58"/>
    </row>
    <row r="15" spans="1:8" ht="18.75">
      <c r="A15" s="6"/>
      <c r="B15" s="6"/>
    </row>
    <row r="16" spans="1:8" ht="15.75" customHeight="1">
      <c r="A16" s="59" t="s">
        <v>17</v>
      </c>
      <c r="B16" s="59"/>
      <c r="C16" s="59"/>
      <c r="D16" s="59"/>
      <c r="E16" s="59"/>
      <c r="F16" s="59"/>
      <c r="G16" s="59"/>
      <c r="H16" s="59"/>
    </row>
    <row r="17" spans="1:13" ht="28.5" customHeight="1">
      <c r="A17" s="56"/>
      <c r="B17" s="56"/>
      <c r="C17" s="56"/>
      <c r="D17" s="10" t="s">
        <v>5</v>
      </c>
      <c r="E17" s="14"/>
      <c r="F17" s="15"/>
      <c r="G17" s="16">
        <v>20</v>
      </c>
      <c r="H17" s="17" t="s">
        <v>28</v>
      </c>
    </row>
    <row r="18" spans="1:13" ht="13.5" customHeight="1">
      <c r="A18" s="44" t="s">
        <v>6</v>
      </c>
      <c r="B18" s="44"/>
      <c r="C18" s="44"/>
      <c r="D18" s="44"/>
      <c r="E18" s="44"/>
      <c r="F18" s="44"/>
      <c r="G18" s="44"/>
      <c r="H18" s="44"/>
    </row>
    <row r="19" spans="1:13" ht="18.75">
      <c r="A19" s="40"/>
      <c r="B19" s="40"/>
      <c r="C19" s="40"/>
      <c r="D19" s="40"/>
      <c r="E19" s="40"/>
      <c r="F19" s="40"/>
      <c r="G19" s="40"/>
      <c r="H19" s="40"/>
    </row>
    <row r="20" spans="1:13" ht="51.75" customHeight="1">
      <c r="A20" s="24" t="s">
        <v>11</v>
      </c>
      <c r="B20" s="23" t="s">
        <v>7</v>
      </c>
      <c r="C20" s="48" t="s">
        <v>8</v>
      </c>
      <c r="D20" s="49"/>
      <c r="E20" s="24" t="s">
        <v>9</v>
      </c>
      <c r="F20" s="50" t="s">
        <v>10</v>
      </c>
      <c r="G20" s="50"/>
      <c r="H20" s="50"/>
    </row>
    <row r="21" spans="1:13" ht="14.25" customHeight="1">
      <c r="A21" s="45" t="s">
        <v>35</v>
      </c>
      <c r="B21" s="46"/>
      <c r="C21" s="46"/>
      <c r="D21" s="46"/>
      <c r="E21" s="46"/>
      <c r="F21" s="46"/>
      <c r="G21" s="46"/>
      <c r="H21" s="47"/>
    </row>
    <row r="22" spans="1:13" ht="57" customHeight="1">
      <c r="A22" s="26">
        <v>1</v>
      </c>
      <c r="B22" s="18" t="s">
        <v>34</v>
      </c>
      <c r="C22" s="32" t="s">
        <v>42</v>
      </c>
      <c r="D22" s="33"/>
      <c r="E22" s="19" t="s">
        <v>19</v>
      </c>
      <c r="F22" s="34">
        <f>I22+J22</f>
        <v>9.08</v>
      </c>
      <c r="G22" s="35"/>
      <c r="H22" s="36"/>
      <c r="I22">
        <f>1.52*2*2</f>
        <v>6.08</v>
      </c>
      <c r="J22">
        <f>1.5*2</f>
        <v>3</v>
      </c>
    </row>
    <row r="23" spans="1:13" ht="71.25" customHeight="1">
      <c r="A23" s="25">
        <v>2</v>
      </c>
      <c r="B23" s="18" t="s">
        <v>33</v>
      </c>
      <c r="C23" s="32" t="s">
        <v>39</v>
      </c>
      <c r="D23" s="33"/>
      <c r="E23" s="19" t="s">
        <v>19</v>
      </c>
      <c r="F23" s="34">
        <f>I23+J23+K23</f>
        <v>4.8000000000000007</v>
      </c>
      <c r="G23" s="35"/>
      <c r="H23" s="36"/>
      <c r="I23">
        <f>0.9*2</f>
        <v>1.8</v>
      </c>
      <c r="J23">
        <f>0.8*2</f>
        <v>1.6</v>
      </c>
      <c r="K23">
        <f>0.7*2</f>
        <v>1.4</v>
      </c>
    </row>
    <row r="24" spans="1:13" ht="82.5" customHeight="1">
      <c r="A24" s="26">
        <v>3</v>
      </c>
      <c r="B24" s="18" t="s">
        <v>20</v>
      </c>
      <c r="C24" s="32" t="s">
        <v>54</v>
      </c>
      <c r="D24" s="33"/>
      <c r="E24" s="19" t="s">
        <v>19</v>
      </c>
      <c r="F24" s="60">
        <f>2*1.5*3</f>
        <v>9</v>
      </c>
      <c r="G24" s="61"/>
      <c r="H24" s="62"/>
    </row>
    <row r="25" spans="1:13" ht="56.25" customHeight="1">
      <c r="A25" s="26">
        <v>4</v>
      </c>
      <c r="B25" s="18" t="s">
        <v>69</v>
      </c>
      <c r="C25" s="32" t="s">
        <v>70</v>
      </c>
      <c r="D25" s="33"/>
      <c r="E25" s="19" t="s">
        <v>19</v>
      </c>
      <c r="F25" s="60">
        <f>1.28*1.41</f>
        <v>1.8048</v>
      </c>
      <c r="G25" s="61"/>
      <c r="H25" s="62"/>
    </row>
    <row r="26" spans="1:13" ht="36" customHeight="1">
      <c r="A26" s="21">
        <v>5</v>
      </c>
      <c r="B26" s="18" t="s">
        <v>62</v>
      </c>
      <c r="C26" s="32" t="s">
        <v>63</v>
      </c>
      <c r="D26" s="33"/>
      <c r="E26" s="19" t="s">
        <v>37</v>
      </c>
      <c r="F26" s="60">
        <f>1*2*0.25</f>
        <v>0.5</v>
      </c>
      <c r="G26" s="61"/>
      <c r="H26" s="62"/>
    </row>
    <row r="27" spans="1:13" ht="30.75" customHeight="1">
      <c r="A27" s="41" t="s">
        <v>36</v>
      </c>
      <c r="B27" s="42"/>
      <c r="C27" s="42"/>
      <c r="D27" s="42"/>
      <c r="E27" s="42"/>
      <c r="F27" s="42"/>
      <c r="G27" s="42"/>
      <c r="H27" s="43"/>
    </row>
    <row r="28" spans="1:13" ht="30.75" customHeight="1">
      <c r="A28" s="41" t="s">
        <v>46</v>
      </c>
      <c r="B28" s="42"/>
      <c r="C28" s="42"/>
      <c r="D28" s="42"/>
      <c r="E28" s="42"/>
      <c r="F28" s="42"/>
      <c r="G28" s="42"/>
      <c r="H28" s="43"/>
    </row>
    <row r="29" spans="1:13" ht="51" customHeight="1">
      <c r="A29" s="19">
        <v>6</v>
      </c>
      <c r="B29" s="18" t="s">
        <v>38</v>
      </c>
      <c r="C29" s="32" t="s">
        <v>40</v>
      </c>
      <c r="D29" s="33"/>
      <c r="E29" s="19" t="s">
        <v>19</v>
      </c>
      <c r="F29" s="34">
        <f>I29+J29</f>
        <v>3</v>
      </c>
      <c r="G29" s="35"/>
      <c r="H29" s="36"/>
      <c r="I29">
        <f>0.8*2</f>
        <v>1.6</v>
      </c>
      <c r="J29">
        <f>0.7*2</f>
        <v>1.4</v>
      </c>
    </row>
    <row r="30" spans="1:13" ht="58.5" customHeight="1">
      <c r="A30" s="19">
        <v>7</v>
      </c>
      <c r="B30" s="18" t="s">
        <v>41</v>
      </c>
      <c r="C30" s="32" t="s">
        <v>43</v>
      </c>
      <c r="D30" s="33"/>
      <c r="E30" s="19" t="s">
        <v>19</v>
      </c>
      <c r="F30" s="37">
        <f>I30+J30+K30</f>
        <v>12.68</v>
      </c>
      <c r="G30" s="38"/>
      <c r="H30" s="39"/>
      <c r="I30">
        <f>1.52*2*2</f>
        <v>6.08</v>
      </c>
      <c r="J30">
        <f>1.5*2</f>
        <v>3</v>
      </c>
      <c r="K30">
        <f>0.9*2*2</f>
        <v>3.6</v>
      </c>
    </row>
    <row r="31" spans="1:13" ht="72" customHeight="1">
      <c r="A31" s="19">
        <v>8</v>
      </c>
      <c r="B31" s="18" t="s">
        <v>44</v>
      </c>
      <c r="C31" s="32" t="s">
        <v>47</v>
      </c>
      <c r="D31" s="33"/>
      <c r="E31" s="19" t="s">
        <v>45</v>
      </c>
      <c r="F31" s="60">
        <v>2</v>
      </c>
      <c r="G31" s="61"/>
      <c r="H31" s="62"/>
    </row>
    <row r="32" spans="1:13" ht="78.75" customHeight="1">
      <c r="A32" s="19">
        <v>9</v>
      </c>
      <c r="B32" s="18" t="s">
        <v>48</v>
      </c>
      <c r="C32" s="32" t="s">
        <v>49</v>
      </c>
      <c r="D32" s="33"/>
      <c r="E32" s="19" t="s">
        <v>19</v>
      </c>
      <c r="F32" s="37">
        <f>I32+J32+K32+L32+M32</f>
        <v>7.1680000000000001</v>
      </c>
      <c r="G32" s="38"/>
      <c r="H32" s="39"/>
      <c r="I32">
        <f>(0.8*0.2)+(2*0.2*2)</f>
        <v>0.96000000000000008</v>
      </c>
      <c r="J32">
        <f>(0.7*0.2)+(2*0.2*2)</f>
        <v>0.94000000000000006</v>
      </c>
      <c r="K32">
        <f>(1.52*0.2*2)+(2*0.2*2*2)</f>
        <v>2.2080000000000002</v>
      </c>
      <c r="L32">
        <f>(1.5*0.2)+(2*0.2*2)</f>
        <v>1.1000000000000001</v>
      </c>
      <c r="M32">
        <f>(0.9*0.2*2)+(2*0.2*2*2)</f>
        <v>1.9600000000000002</v>
      </c>
    </row>
    <row r="33" spans="1:10" ht="66.75" customHeight="1">
      <c r="A33" s="19">
        <v>10</v>
      </c>
      <c r="B33" s="18" t="s">
        <v>50</v>
      </c>
      <c r="C33" s="32"/>
      <c r="D33" s="33"/>
      <c r="E33" s="19" t="s">
        <v>19</v>
      </c>
      <c r="F33" s="37">
        <f>F32</f>
        <v>7.1680000000000001</v>
      </c>
      <c r="G33" s="38"/>
      <c r="H33" s="39"/>
    </row>
    <row r="34" spans="1:10" ht="43.5" customHeight="1">
      <c r="A34" s="19">
        <v>11</v>
      </c>
      <c r="B34" s="18" t="s">
        <v>51</v>
      </c>
      <c r="C34" s="32"/>
      <c r="D34" s="33"/>
      <c r="E34" s="19" t="s">
        <v>19</v>
      </c>
      <c r="F34" s="37">
        <v>7.1680000000000001</v>
      </c>
      <c r="G34" s="38"/>
      <c r="H34" s="39"/>
    </row>
    <row r="35" spans="1:10" ht="82.5" customHeight="1">
      <c r="A35" s="19">
        <v>12</v>
      </c>
      <c r="B35" s="18" t="s">
        <v>52</v>
      </c>
      <c r="C35" s="26"/>
      <c r="D35" s="27"/>
      <c r="E35" s="19" t="s">
        <v>19</v>
      </c>
      <c r="F35" s="37">
        <v>6.1680000000000001</v>
      </c>
      <c r="G35" s="38"/>
      <c r="H35" s="39"/>
    </row>
    <row r="36" spans="1:10" ht="82.5" customHeight="1">
      <c r="A36" s="19">
        <v>13</v>
      </c>
      <c r="B36" s="18" t="s">
        <v>64</v>
      </c>
      <c r="C36" s="32" t="s">
        <v>65</v>
      </c>
      <c r="D36" s="33"/>
      <c r="E36" s="19" t="s">
        <v>19</v>
      </c>
      <c r="F36" s="37">
        <f>0.4*2*0.5</f>
        <v>0.4</v>
      </c>
      <c r="G36" s="38"/>
      <c r="H36" s="39"/>
    </row>
    <row r="37" spans="1:10" ht="82.5" customHeight="1">
      <c r="A37" s="19">
        <v>14</v>
      </c>
      <c r="B37" s="18" t="s">
        <v>66</v>
      </c>
      <c r="C37" s="32" t="s">
        <v>67</v>
      </c>
      <c r="D37" s="33"/>
      <c r="E37" s="19" t="s">
        <v>19</v>
      </c>
      <c r="F37" s="34">
        <f>0.4*2*2</f>
        <v>1.6</v>
      </c>
      <c r="G37" s="35"/>
      <c r="H37" s="36"/>
    </row>
    <row r="38" spans="1:10" ht="78.75" customHeight="1">
      <c r="A38" s="19">
        <v>15</v>
      </c>
      <c r="B38" s="18" t="s">
        <v>68</v>
      </c>
      <c r="C38" s="26"/>
      <c r="D38" s="27"/>
      <c r="E38" s="19" t="s">
        <v>19</v>
      </c>
      <c r="F38" s="34">
        <f>0.4*2*2</f>
        <v>1.6</v>
      </c>
      <c r="G38" s="35"/>
      <c r="H38" s="36"/>
    </row>
    <row r="39" spans="1:10" ht="30.75" customHeight="1">
      <c r="A39" s="41" t="s">
        <v>53</v>
      </c>
      <c r="B39" s="42"/>
      <c r="C39" s="42"/>
      <c r="D39" s="42"/>
      <c r="E39" s="42"/>
      <c r="F39" s="42"/>
      <c r="G39" s="42"/>
      <c r="H39" s="43"/>
    </row>
    <row r="40" spans="1:10" ht="92.25" customHeight="1">
      <c r="A40" s="19">
        <v>16</v>
      </c>
      <c r="B40" s="18" t="s">
        <v>55</v>
      </c>
      <c r="C40" s="32" t="s">
        <v>54</v>
      </c>
      <c r="D40" s="33"/>
      <c r="E40" s="19" t="s">
        <v>19</v>
      </c>
      <c r="F40" s="60">
        <f>2*1.5*3</f>
        <v>9</v>
      </c>
      <c r="G40" s="61"/>
      <c r="H40" s="62"/>
    </row>
    <row r="41" spans="1:10" ht="31.5">
      <c r="A41" s="19">
        <v>17</v>
      </c>
      <c r="B41" s="18" t="s">
        <v>56</v>
      </c>
      <c r="C41" s="32" t="s">
        <v>61</v>
      </c>
      <c r="D41" s="33"/>
      <c r="E41" s="19" t="s">
        <v>18</v>
      </c>
      <c r="F41" s="34">
        <f>2*3</f>
        <v>6</v>
      </c>
      <c r="G41" s="35"/>
      <c r="H41" s="36"/>
    </row>
    <row r="42" spans="1:10" ht="31.5">
      <c r="A42" s="19">
        <v>18</v>
      </c>
      <c r="B42" s="18" t="s">
        <v>21</v>
      </c>
      <c r="C42" s="32" t="s">
        <v>57</v>
      </c>
      <c r="D42" s="33"/>
      <c r="E42" s="19" t="s">
        <v>19</v>
      </c>
      <c r="F42" s="37">
        <f>J42+I42</f>
        <v>5.2499999999999991</v>
      </c>
      <c r="G42" s="38"/>
      <c r="H42" s="39"/>
      <c r="I42">
        <f>2*0.35*3</f>
        <v>2.0999999999999996</v>
      </c>
      <c r="J42">
        <f>1.5*0.35*2*3</f>
        <v>3.1499999999999995</v>
      </c>
    </row>
    <row r="43" spans="1:10" ht="63">
      <c r="A43" s="19">
        <v>19</v>
      </c>
      <c r="B43" s="18" t="s">
        <v>22</v>
      </c>
      <c r="C43" s="32"/>
      <c r="D43" s="33"/>
      <c r="E43" s="19" t="s">
        <v>19</v>
      </c>
      <c r="F43" s="37">
        <f>F42</f>
        <v>5.2499999999999991</v>
      </c>
      <c r="G43" s="38"/>
      <c r="H43" s="39"/>
    </row>
    <row r="44" spans="1:10" ht="31.5">
      <c r="A44" s="19">
        <v>20</v>
      </c>
      <c r="B44" s="18" t="s">
        <v>26</v>
      </c>
      <c r="C44" s="32" t="s">
        <v>58</v>
      </c>
      <c r="D44" s="33"/>
      <c r="E44" s="19" t="s">
        <v>18</v>
      </c>
      <c r="F44" s="34">
        <f>(2+3+1.4)*3</f>
        <v>19.200000000000003</v>
      </c>
      <c r="G44" s="35"/>
      <c r="H44" s="36"/>
    </row>
    <row r="45" spans="1:10" ht="47.25">
      <c r="A45" s="19">
        <v>21</v>
      </c>
      <c r="B45" s="18" t="s">
        <v>23</v>
      </c>
      <c r="C45" s="32" t="s">
        <v>59</v>
      </c>
      <c r="D45" s="33"/>
      <c r="E45" s="19" t="s">
        <v>19</v>
      </c>
      <c r="F45" s="37">
        <f>I45+J45</f>
        <v>1.5000000000000002</v>
      </c>
      <c r="G45" s="38"/>
      <c r="H45" s="39"/>
      <c r="I45">
        <f>2*0.1*3</f>
        <v>0.60000000000000009</v>
      </c>
      <c r="J45">
        <f>1.5*2*0.1*3</f>
        <v>0.90000000000000013</v>
      </c>
    </row>
    <row r="46" spans="1:10" ht="31.5">
      <c r="A46" s="19">
        <v>22</v>
      </c>
      <c r="B46" s="18" t="s">
        <v>24</v>
      </c>
      <c r="C46" s="32" t="s">
        <v>60</v>
      </c>
      <c r="D46" s="33"/>
      <c r="E46" s="19" t="s">
        <v>19</v>
      </c>
      <c r="F46" s="34">
        <f>I46+J46</f>
        <v>2.25</v>
      </c>
      <c r="G46" s="35"/>
      <c r="H46" s="36"/>
      <c r="I46">
        <f>2*0.15*3</f>
        <v>0.89999999999999991</v>
      </c>
      <c r="J46">
        <f>1.5*2*0.15*3</f>
        <v>1.3499999999999999</v>
      </c>
    </row>
    <row r="47" spans="1:10" ht="47.25">
      <c r="A47" s="19">
        <v>23</v>
      </c>
      <c r="B47" s="18" t="s">
        <v>27</v>
      </c>
      <c r="C47" s="21"/>
      <c r="D47" s="22"/>
      <c r="E47" s="19" t="s">
        <v>19</v>
      </c>
      <c r="F47" s="34">
        <f>F46</f>
        <v>2.25</v>
      </c>
      <c r="G47" s="35"/>
      <c r="H47" s="36"/>
    </row>
    <row r="48" spans="1:10" ht="31.5">
      <c r="A48" s="19">
        <v>24</v>
      </c>
      <c r="B48" s="18" t="s">
        <v>25</v>
      </c>
      <c r="C48" s="32"/>
      <c r="D48" s="33"/>
      <c r="E48" s="19" t="s">
        <v>18</v>
      </c>
      <c r="F48" s="34">
        <f>F41</f>
        <v>6</v>
      </c>
      <c r="G48" s="35"/>
      <c r="H48" s="36"/>
    </row>
    <row r="49" spans="1:8" ht="31.5">
      <c r="A49" s="19">
        <v>25</v>
      </c>
      <c r="B49" s="18" t="s">
        <v>71</v>
      </c>
      <c r="C49" s="32"/>
      <c r="D49" s="33"/>
      <c r="E49" s="19" t="s">
        <v>19</v>
      </c>
      <c r="F49" s="34">
        <f>F25</f>
        <v>1.8048</v>
      </c>
      <c r="G49" s="35"/>
      <c r="H49" s="36"/>
    </row>
    <row r="50" spans="1:8" ht="15.75">
      <c r="A50" s="41" t="s">
        <v>117</v>
      </c>
      <c r="B50" s="42"/>
      <c r="C50" s="42"/>
      <c r="D50" s="42"/>
      <c r="E50" s="42"/>
      <c r="F50" s="42"/>
      <c r="G50" s="42"/>
      <c r="H50" s="43"/>
    </row>
    <row r="51" spans="1:8" ht="31.5">
      <c r="A51" s="19">
        <v>26</v>
      </c>
      <c r="B51" s="18" t="s">
        <v>72</v>
      </c>
      <c r="C51" s="32"/>
      <c r="D51" s="33"/>
      <c r="E51" s="19" t="s">
        <v>19</v>
      </c>
      <c r="F51" s="34">
        <v>15</v>
      </c>
      <c r="G51" s="35"/>
      <c r="H51" s="36"/>
    </row>
    <row r="52" spans="1:8" ht="47.25">
      <c r="A52" s="19">
        <v>27</v>
      </c>
      <c r="B52" s="18" t="s">
        <v>74</v>
      </c>
      <c r="C52" s="26"/>
      <c r="D52" s="27"/>
      <c r="E52" s="19" t="s">
        <v>19</v>
      </c>
      <c r="F52" s="34">
        <f>F51</f>
        <v>15</v>
      </c>
      <c r="G52" s="35"/>
      <c r="H52" s="36"/>
    </row>
    <row r="53" spans="1:8" ht="31.5">
      <c r="A53" s="19">
        <v>28</v>
      </c>
      <c r="B53" s="18" t="s">
        <v>75</v>
      </c>
      <c r="C53" s="26"/>
      <c r="D53" s="27"/>
      <c r="E53" s="19" t="s">
        <v>19</v>
      </c>
      <c r="F53" s="34">
        <v>15</v>
      </c>
      <c r="G53" s="35"/>
      <c r="H53" s="36"/>
    </row>
    <row r="54" spans="1:8" ht="31.5">
      <c r="A54" s="19">
        <v>29</v>
      </c>
      <c r="B54" s="18" t="s">
        <v>73</v>
      </c>
      <c r="C54" s="32"/>
      <c r="D54" s="33"/>
      <c r="E54" s="19" t="s">
        <v>19</v>
      </c>
      <c r="F54" s="34">
        <v>15</v>
      </c>
      <c r="G54" s="35"/>
      <c r="H54" s="36"/>
    </row>
    <row r="55" spans="1:8" ht="31.5">
      <c r="A55" s="19">
        <v>30</v>
      </c>
      <c r="B55" s="18" t="s">
        <v>76</v>
      </c>
      <c r="C55" s="32"/>
      <c r="D55" s="33"/>
      <c r="E55" s="19" t="s">
        <v>19</v>
      </c>
      <c r="F55" s="34">
        <v>15</v>
      </c>
      <c r="G55" s="35"/>
      <c r="H55" s="36"/>
    </row>
    <row r="56" spans="1:8" ht="63">
      <c r="A56" s="19">
        <v>31</v>
      </c>
      <c r="B56" s="18" t="s">
        <v>122</v>
      </c>
      <c r="C56" s="28"/>
      <c r="D56" s="29"/>
      <c r="E56" s="19" t="s">
        <v>19</v>
      </c>
      <c r="F56" s="34">
        <f>88.7+25.1+36.1+12.8+13.6+6.7+88.7</f>
        <v>271.7</v>
      </c>
      <c r="G56" s="35"/>
      <c r="H56" s="36"/>
    </row>
    <row r="57" spans="1:8" ht="63">
      <c r="A57" s="19">
        <v>32</v>
      </c>
      <c r="B57" s="18" t="s">
        <v>77</v>
      </c>
      <c r="C57" s="32" t="s">
        <v>121</v>
      </c>
      <c r="D57" s="33"/>
      <c r="E57" s="19" t="s">
        <v>19</v>
      </c>
      <c r="F57" s="34">
        <f>88.7+25.1+36.1+12.8+13.6+6.7+88.7</f>
        <v>271.7</v>
      </c>
      <c r="G57" s="35"/>
      <c r="H57" s="36"/>
    </row>
    <row r="58" spans="1:8" ht="15.75">
      <c r="A58" s="19">
        <v>33</v>
      </c>
      <c r="B58" s="18" t="s">
        <v>78</v>
      </c>
      <c r="C58" s="32" t="s">
        <v>79</v>
      </c>
      <c r="D58" s="33"/>
      <c r="E58" s="19" t="s">
        <v>18</v>
      </c>
      <c r="F58" s="34">
        <f>2+27.2+14.4</f>
        <v>43.6</v>
      </c>
      <c r="G58" s="35"/>
      <c r="H58" s="36"/>
    </row>
    <row r="59" spans="1:8" ht="19.5" customHeight="1">
      <c r="A59" s="19">
        <v>34</v>
      </c>
      <c r="B59" s="18" t="s">
        <v>80</v>
      </c>
      <c r="C59" s="32" t="s">
        <v>81</v>
      </c>
      <c r="D59" s="33"/>
      <c r="E59" s="19" t="s">
        <v>19</v>
      </c>
      <c r="F59" s="34">
        <f>(6.8*0.5)+(6.8*3.6)+(3.6*0.5*2)</f>
        <v>31.48</v>
      </c>
      <c r="G59" s="35"/>
      <c r="H59" s="36"/>
    </row>
    <row r="60" spans="1:8" ht="19.5" customHeight="1">
      <c r="A60" s="19">
        <v>35</v>
      </c>
      <c r="B60" s="18" t="s">
        <v>82</v>
      </c>
      <c r="C60" s="32"/>
      <c r="D60" s="33"/>
      <c r="E60" s="19" t="s">
        <v>19</v>
      </c>
      <c r="F60" s="34">
        <f>F58</f>
        <v>43.6</v>
      </c>
      <c r="G60" s="35"/>
      <c r="H60" s="36"/>
    </row>
    <row r="61" spans="1:8" ht="31.5">
      <c r="A61" s="19">
        <v>36</v>
      </c>
      <c r="B61" s="18" t="s">
        <v>119</v>
      </c>
      <c r="C61" s="32" t="s">
        <v>118</v>
      </c>
      <c r="D61" s="33"/>
      <c r="E61" s="19" t="s">
        <v>18</v>
      </c>
      <c r="F61" s="34">
        <f>6.8+3.6+3.6</f>
        <v>14</v>
      </c>
      <c r="G61" s="35"/>
      <c r="H61" s="36"/>
    </row>
    <row r="62" spans="1:8" ht="15.75">
      <c r="A62" s="41" t="s">
        <v>83</v>
      </c>
      <c r="B62" s="42"/>
      <c r="C62" s="42"/>
      <c r="D62" s="42"/>
      <c r="E62" s="42"/>
      <c r="F62" s="42"/>
      <c r="G62" s="42"/>
      <c r="H62" s="43"/>
    </row>
    <row r="63" spans="1:8" ht="31.5">
      <c r="A63" s="19">
        <v>37</v>
      </c>
      <c r="B63" s="18" t="s">
        <v>84</v>
      </c>
      <c r="C63" s="26"/>
      <c r="D63" s="27"/>
      <c r="E63" s="19" t="s">
        <v>45</v>
      </c>
      <c r="F63" s="34">
        <v>20</v>
      </c>
      <c r="G63" s="35"/>
      <c r="H63" s="36"/>
    </row>
    <row r="64" spans="1:8" ht="63">
      <c r="A64" s="19">
        <v>38</v>
      </c>
      <c r="B64" s="18" t="s">
        <v>85</v>
      </c>
      <c r="C64" s="26"/>
      <c r="D64" s="27"/>
      <c r="E64" s="19" t="s">
        <v>45</v>
      </c>
      <c r="F64" s="34">
        <v>20</v>
      </c>
      <c r="G64" s="35"/>
      <c r="H64" s="36"/>
    </row>
    <row r="65" spans="1:8" ht="15.75">
      <c r="A65" s="41" t="s">
        <v>86</v>
      </c>
      <c r="B65" s="42"/>
      <c r="C65" s="42"/>
      <c r="D65" s="42"/>
      <c r="E65" s="42"/>
      <c r="F65" s="42"/>
      <c r="G65" s="42"/>
      <c r="H65" s="43"/>
    </row>
    <row r="66" spans="1:8" ht="47.25">
      <c r="A66" s="19">
        <v>39</v>
      </c>
      <c r="B66" s="18" t="s">
        <v>87</v>
      </c>
      <c r="C66" s="26"/>
      <c r="D66" s="27"/>
      <c r="E66" s="19" t="s">
        <v>45</v>
      </c>
      <c r="F66" s="34">
        <v>1</v>
      </c>
      <c r="G66" s="35"/>
      <c r="H66" s="36"/>
    </row>
    <row r="67" spans="1:8" ht="63">
      <c r="A67" s="19">
        <v>40</v>
      </c>
      <c r="B67" s="18" t="s">
        <v>90</v>
      </c>
      <c r="C67" s="26" t="s">
        <v>89</v>
      </c>
      <c r="D67" s="27"/>
      <c r="E67" s="19" t="s">
        <v>45</v>
      </c>
      <c r="F67" s="34">
        <v>1</v>
      </c>
      <c r="G67" s="35"/>
      <c r="H67" s="36"/>
    </row>
    <row r="68" spans="1:8" ht="15.75">
      <c r="A68" s="19">
        <v>41</v>
      </c>
      <c r="B68" s="18" t="s">
        <v>88</v>
      </c>
      <c r="C68" s="26"/>
      <c r="D68" s="27"/>
      <c r="E68" s="19" t="s">
        <v>45</v>
      </c>
      <c r="F68" s="34">
        <v>1</v>
      </c>
      <c r="G68" s="35"/>
      <c r="H68" s="36"/>
    </row>
    <row r="69" spans="1:8" ht="78.75">
      <c r="A69" s="19">
        <v>42</v>
      </c>
      <c r="B69" s="18" t="s">
        <v>91</v>
      </c>
      <c r="C69" s="32" t="s">
        <v>92</v>
      </c>
      <c r="D69" s="33"/>
      <c r="E69" s="19" t="s">
        <v>18</v>
      </c>
      <c r="F69" s="34">
        <v>10</v>
      </c>
      <c r="G69" s="35"/>
      <c r="H69" s="36"/>
    </row>
    <row r="70" spans="1:8" ht="63">
      <c r="A70" s="19">
        <v>43</v>
      </c>
      <c r="B70" s="18" t="s">
        <v>93</v>
      </c>
      <c r="C70" s="26"/>
      <c r="D70" s="27"/>
      <c r="E70" s="19" t="s">
        <v>18</v>
      </c>
      <c r="F70" s="34">
        <v>20</v>
      </c>
      <c r="G70" s="35"/>
      <c r="H70" s="36"/>
    </row>
    <row r="71" spans="1:8" ht="31.5">
      <c r="A71" s="19">
        <v>44</v>
      </c>
      <c r="B71" s="18" t="s">
        <v>94</v>
      </c>
      <c r="C71" s="26"/>
      <c r="D71" s="27"/>
      <c r="E71" s="19" t="s">
        <v>45</v>
      </c>
      <c r="F71" s="34">
        <v>2</v>
      </c>
      <c r="G71" s="35"/>
      <c r="H71" s="36"/>
    </row>
    <row r="72" spans="1:8" ht="31.5">
      <c r="A72" s="19">
        <v>45</v>
      </c>
      <c r="B72" s="18" t="s">
        <v>123</v>
      </c>
      <c r="C72" s="28"/>
      <c r="D72" s="29"/>
      <c r="E72" s="19" t="s">
        <v>45</v>
      </c>
      <c r="F72" s="34">
        <v>1</v>
      </c>
      <c r="G72" s="35"/>
      <c r="H72" s="36"/>
    </row>
    <row r="73" spans="1:8" ht="47.25">
      <c r="A73" s="19">
        <v>46</v>
      </c>
      <c r="B73" s="18" t="s">
        <v>124</v>
      </c>
      <c r="C73" s="28"/>
      <c r="D73" s="29"/>
      <c r="E73" s="19" t="s">
        <v>18</v>
      </c>
      <c r="F73" s="34">
        <v>5</v>
      </c>
      <c r="G73" s="35"/>
      <c r="H73" s="36"/>
    </row>
    <row r="74" spans="1:8" ht="31.5">
      <c r="A74" s="19">
        <v>47</v>
      </c>
      <c r="B74" s="18" t="s">
        <v>95</v>
      </c>
      <c r="C74" s="26"/>
      <c r="D74" s="27"/>
      <c r="E74" s="19" t="s">
        <v>45</v>
      </c>
      <c r="F74" s="34">
        <v>2</v>
      </c>
      <c r="G74" s="35"/>
      <c r="H74" s="36"/>
    </row>
    <row r="75" spans="1:8" ht="63">
      <c r="A75" s="19">
        <v>48</v>
      </c>
      <c r="B75" s="18" t="s">
        <v>96</v>
      </c>
      <c r="C75" s="26"/>
      <c r="D75" s="27"/>
      <c r="E75" s="19" t="s">
        <v>45</v>
      </c>
      <c r="F75" s="34">
        <v>1</v>
      </c>
      <c r="G75" s="35"/>
      <c r="H75" s="36"/>
    </row>
    <row r="76" spans="1:8" ht="47.25">
      <c r="A76" s="19">
        <v>49</v>
      </c>
      <c r="B76" s="18" t="s">
        <v>97</v>
      </c>
      <c r="C76" s="32" t="s">
        <v>98</v>
      </c>
      <c r="D76" s="33"/>
      <c r="E76" s="19" t="s">
        <v>19</v>
      </c>
      <c r="F76" s="34">
        <f>2.71*2.87</f>
        <v>7.7777000000000003</v>
      </c>
      <c r="G76" s="35"/>
      <c r="H76" s="36"/>
    </row>
    <row r="77" spans="1:8" ht="31.5">
      <c r="A77" s="19">
        <v>50</v>
      </c>
      <c r="B77" s="18" t="s">
        <v>99</v>
      </c>
      <c r="C77" s="32"/>
      <c r="D77" s="33"/>
      <c r="E77" s="19" t="s">
        <v>19</v>
      </c>
      <c r="F77" s="34">
        <v>7.78</v>
      </c>
      <c r="G77" s="35"/>
      <c r="H77" s="36"/>
    </row>
    <row r="78" spans="1:8" ht="47.25">
      <c r="A78" s="19">
        <v>51</v>
      </c>
      <c r="B78" s="18" t="s">
        <v>100</v>
      </c>
      <c r="C78" s="32" t="s">
        <v>101</v>
      </c>
      <c r="D78" s="33"/>
      <c r="E78" s="19" t="s">
        <v>18</v>
      </c>
      <c r="F78" s="34">
        <f>2.71+2.71+2.87+2.87-0.7</f>
        <v>10.46</v>
      </c>
      <c r="G78" s="35"/>
      <c r="H78" s="36"/>
    </row>
    <row r="79" spans="1:8" ht="126">
      <c r="A79" s="19">
        <v>52</v>
      </c>
      <c r="B79" s="18" t="s">
        <v>102</v>
      </c>
      <c r="C79" s="32" t="s">
        <v>103</v>
      </c>
      <c r="D79" s="33"/>
      <c r="E79" s="19" t="s">
        <v>19</v>
      </c>
      <c r="F79" s="34">
        <f>(2.71*2.9*2)+(2.87*2.9*2)-(0.7*2)</f>
        <v>30.964000000000006</v>
      </c>
      <c r="G79" s="35"/>
      <c r="H79" s="36"/>
    </row>
    <row r="80" spans="1:8" ht="31.5">
      <c r="A80" s="19">
        <v>53</v>
      </c>
      <c r="B80" s="18" t="s">
        <v>104</v>
      </c>
      <c r="C80" s="32"/>
      <c r="D80" s="33"/>
      <c r="E80" s="19" t="s">
        <v>19</v>
      </c>
      <c r="F80" s="34">
        <v>30.96</v>
      </c>
      <c r="G80" s="35"/>
      <c r="H80" s="36"/>
    </row>
    <row r="81" spans="1:8" ht="47.25">
      <c r="A81" s="19">
        <v>54</v>
      </c>
      <c r="B81" s="18" t="s">
        <v>105</v>
      </c>
      <c r="C81" s="26"/>
      <c r="D81" s="27"/>
      <c r="E81" s="19" t="s">
        <v>19</v>
      </c>
      <c r="F81" s="34">
        <v>30.96</v>
      </c>
      <c r="G81" s="35"/>
      <c r="H81" s="36"/>
    </row>
    <row r="82" spans="1:8" ht="47.25">
      <c r="A82" s="19">
        <v>55</v>
      </c>
      <c r="B82" s="18" t="s">
        <v>106</v>
      </c>
      <c r="C82" s="32" t="s">
        <v>107</v>
      </c>
      <c r="D82" s="33"/>
      <c r="E82" s="19" t="s">
        <v>19</v>
      </c>
      <c r="F82" s="34">
        <f>2*(0.25+0.25)*10</f>
        <v>10</v>
      </c>
      <c r="G82" s="35"/>
      <c r="H82" s="36"/>
    </row>
    <row r="83" spans="1:8" ht="31.5">
      <c r="A83" s="19">
        <v>56</v>
      </c>
      <c r="B83" s="18" t="s">
        <v>108</v>
      </c>
      <c r="C83" s="26"/>
      <c r="D83" s="27"/>
      <c r="E83" s="19" t="s">
        <v>19</v>
      </c>
      <c r="F83" s="34">
        <f>2*(0.25+0.25)*10</f>
        <v>10</v>
      </c>
      <c r="G83" s="35"/>
      <c r="H83" s="36"/>
    </row>
    <row r="84" spans="1:8" ht="31.5">
      <c r="A84" s="19">
        <v>57</v>
      </c>
      <c r="B84" s="18" t="s">
        <v>109</v>
      </c>
      <c r="C84" s="32"/>
      <c r="D84" s="33"/>
      <c r="E84" s="19" t="s">
        <v>45</v>
      </c>
      <c r="F84" s="34">
        <v>2</v>
      </c>
      <c r="G84" s="35"/>
      <c r="H84" s="36"/>
    </row>
    <row r="85" spans="1:8" ht="15.75">
      <c r="A85" s="41" t="s">
        <v>110</v>
      </c>
      <c r="B85" s="42"/>
      <c r="C85" s="42"/>
      <c r="D85" s="42"/>
      <c r="E85" s="42"/>
      <c r="F85" s="42"/>
      <c r="G85" s="42"/>
      <c r="H85" s="43"/>
    </row>
    <row r="86" spans="1:8" ht="47.25">
      <c r="A86" s="19">
        <v>57</v>
      </c>
      <c r="B86" s="18" t="s">
        <v>155</v>
      </c>
      <c r="C86" s="32"/>
      <c r="D86" s="33"/>
      <c r="E86" s="19" t="s">
        <v>19</v>
      </c>
      <c r="F86" s="34">
        <v>10.85</v>
      </c>
      <c r="G86" s="35"/>
      <c r="H86" s="36"/>
    </row>
    <row r="87" spans="1:8" ht="31.5">
      <c r="A87" s="19">
        <v>58</v>
      </c>
      <c r="B87" s="18" t="s">
        <v>111</v>
      </c>
      <c r="C87" s="32" t="s">
        <v>128</v>
      </c>
      <c r="D87" s="33"/>
      <c r="E87" s="19" t="s">
        <v>19</v>
      </c>
      <c r="F87" s="34">
        <f>(18.6*2*3.4+12.6*2*3.1)-(1.52*2*6)-(1.52*2*2)-(1.5*2*1)-(0.9*2)</f>
        <v>175.48</v>
      </c>
      <c r="G87" s="35"/>
      <c r="H87" s="36"/>
    </row>
    <row r="88" spans="1:8" ht="63">
      <c r="A88" s="19">
        <v>59</v>
      </c>
      <c r="B88" s="18" t="s">
        <v>112</v>
      </c>
      <c r="C88" s="32" t="s">
        <v>113</v>
      </c>
      <c r="D88" s="33"/>
      <c r="E88" s="19" t="s">
        <v>19</v>
      </c>
      <c r="F88" s="34">
        <f>(0.5+0.5)*3*4</f>
        <v>12</v>
      </c>
      <c r="G88" s="35"/>
      <c r="H88" s="36"/>
    </row>
    <row r="89" spans="1:8" ht="47.25">
      <c r="A89" s="19">
        <v>60</v>
      </c>
      <c r="B89" s="18" t="s">
        <v>120</v>
      </c>
      <c r="C89" s="32" t="s">
        <v>114</v>
      </c>
      <c r="D89" s="33"/>
      <c r="E89" s="19" t="s">
        <v>37</v>
      </c>
      <c r="F89" s="34">
        <f>14.4*2*0.25</f>
        <v>7.2</v>
      </c>
      <c r="G89" s="35"/>
      <c r="H89" s="36"/>
    </row>
    <row r="90" spans="1:8" ht="31.5">
      <c r="A90" s="19">
        <v>61</v>
      </c>
      <c r="B90" s="18" t="s">
        <v>115</v>
      </c>
      <c r="C90" s="32" t="s">
        <v>116</v>
      </c>
      <c r="D90" s="33"/>
      <c r="E90" s="19" t="s">
        <v>29</v>
      </c>
      <c r="F90" s="34">
        <f>12*5.66/1000</f>
        <v>6.7920000000000008E-2</v>
      </c>
      <c r="G90" s="35"/>
      <c r="H90" s="36"/>
    </row>
    <row r="91" spans="1:8" ht="15.75">
      <c r="A91" s="41" t="s">
        <v>125</v>
      </c>
      <c r="B91" s="42"/>
      <c r="C91" s="42"/>
      <c r="D91" s="42"/>
      <c r="E91" s="42"/>
      <c r="F91" s="42"/>
      <c r="G91" s="42"/>
      <c r="H91" s="43"/>
    </row>
    <row r="92" spans="1:8" ht="47.25">
      <c r="A92" s="19">
        <v>62</v>
      </c>
      <c r="B92" s="18" t="s">
        <v>126</v>
      </c>
      <c r="C92" s="32" t="s">
        <v>130</v>
      </c>
      <c r="D92" s="33"/>
      <c r="E92" s="19" t="s">
        <v>37</v>
      </c>
      <c r="F92" s="34">
        <f>51.2*0.8*0.25</f>
        <v>10.240000000000002</v>
      </c>
      <c r="G92" s="35"/>
      <c r="H92" s="36"/>
    </row>
    <row r="93" spans="1:8" ht="47.25">
      <c r="A93" s="19">
        <v>63</v>
      </c>
      <c r="B93" s="18" t="s">
        <v>129</v>
      </c>
      <c r="C93" s="32" t="s">
        <v>127</v>
      </c>
      <c r="D93" s="33"/>
      <c r="E93" s="19" t="s">
        <v>37</v>
      </c>
      <c r="F93" s="34">
        <f>51.2*0.7*0.2</f>
        <v>7.1679999999999993</v>
      </c>
      <c r="G93" s="35"/>
      <c r="H93" s="36"/>
    </row>
    <row r="94" spans="1:8" ht="47.25">
      <c r="A94" s="19">
        <v>64</v>
      </c>
      <c r="B94" s="18" t="s">
        <v>131</v>
      </c>
      <c r="C94" s="32" t="s">
        <v>132</v>
      </c>
      <c r="D94" s="33"/>
      <c r="E94" s="19" t="s">
        <v>37</v>
      </c>
      <c r="F94" s="34">
        <f>51.2*0.7*0.1</f>
        <v>3.5839999999999996</v>
      </c>
      <c r="G94" s="35"/>
      <c r="H94" s="36"/>
    </row>
    <row r="95" spans="1:8" ht="47.25">
      <c r="A95" s="19">
        <v>65</v>
      </c>
      <c r="B95" s="18" t="s">
        <v>133</v>
      </c>
      <c r="C95" s="32"/>
      <c r="D95" s="33"/>
      <c r="E95" s="19" t="s">
        <v>29</v>
      </c>
      <c r="F95" s="34">
        <v>0.17399999999999999</v>
      </c>
      <c r="G95" s="35"/>
      <c r="H95" s="36"/>
    </row>
    <row r="96" spans="1:8" ht="47.25">
      <c r="A96" s="19">
        <v>66</v>
      </c>
      <c r="B96" s="18" t="s">
        <v>134</v>
      </c>
      <c r="C96" s="32" t="s">
        <v>135</v>
      </c>
      <c r="D96" s="33"/>
      <c r="E96" s="19" t="s">
        <v>19</v>
      </c>
      <c r="F96" s="34">
        <f>51.2*0.7</f>
        <v>35.839999999999996</v>
      </c>
      <c r="G96" s="35"/>
      <c r="H96" s="36"/>
    </row>
    <row r="97" spans="1:10" ht="15.75">
      <c r="A97" s="41" t="s">
        <v>136</v>
      </c>
      <c r="B97" s="42"/>
      <c r="C97" s="42"/>
      <c r="D97" s="42"/>
      <c r="E97" s="42"/>
      <c r="F97" s="42"/>
      <c r="G97" s="42"/>
      <c r="H97" s="43"/>
    </row>
    <row r="98" spans="1:10" ht="47.25">
      <c r="A98" s="19">
        <v>67</v>
      </c>
      <c r="B98" s="18" t="s">
        <v>137</v>
      </c>
      <c r="C98" s="32"/>
      <c r="D98" s="33"/>
      <c r="E98" s="19" t="s">
        <v>18</v>
      </c>
      <c r="F98" s="34">
        <v>10</v>
      </c>
      <c r="G98" s="35"/>
      <c r="H98" s="36"/>
    </row>
    <row r="99" spans="1:10" ht="47.25">
      <c r="A99" s="19">
        <v>68</v>
      </c>
      <c r="B99" s="18" t="s">
        <v>138</v>
      </c>
      <c r="C99" s="30"/>
      <c r="D99" s="31"/>
      <c r="E99" s="19" t="s">
        <v>18</v>
      </c>
      <c r="F99" s="34">
        <v>70</v>
      </c>
      <c r="G99" s="35"/>
      <c r="H99" s="36"/>
    </row>
    <row r="100" spans="1:10" ht="31.5">
      <c r="A100" s="19">
        <v>69</v>
      </c>
      <c r="B100" s="18" t="s">
        <v>139</v>
      </c>
      <c r="C100" s="30"/>
      <c r="D100" s="31"/>
      <c r="E100" s="19" t="s">
        <v>45</v>
      </c>
      <c r="F100" s="34">
        <v>8</v>
      </c>
      <c r="G100" s="35"/>
      <c r="H100" s="36"/>
    </row>
    <row r="101" spans="1:10" ht="94.5">
      <c r="A101" s="19">
        <v>70</v>
      </c>
      <c r="B101" s="18" t="s">
        <v>140</v>
      </c>
      <c r="C101" s="30"/>
      <c r="D101" s="31"/>
      <c r="E101" s="19" t="s">
        <v>18</v>
      </c>
      <c r="F101" s="34">
        <v>10</v>
      </c>
      <c r="G101" s="35"/>
      <c r="H101" s="36"/>
    </row>
    <row r="102" spans="1:10" ht="94.5">
      <c r="A102" s="19">
        <v>71</v>
      </c>
      <c r="B102" s="18" t="s">
        <v>141</v>
      </c>
      <c r="C102" s="32"/>
      <c r="D102" s="33"/>
      <c r="E102" s="19" t="s">
        <v>18</v>
      </c>
      <c r="F102" s="34">
        <v>70</v>
      </c>
      <c r="G102" s="35"/>
      <c r="H102" s="36"/>
    </row>
    <row r="103" spans="1:10" ht="102" customHeight="1">
      <c r="A103" s="19">
        <v>72</v>
      </c>
      <c r="B103" s="18" t="s">
        <v>142</v>
      </c>
      <c r="C103" s="32"/>
      <c r="D103" s="33"/>
      <c r="E103" s="19" t="s">
        <v>18</v>
      </c>
      <c r="F103" s="34">
        <v>100</v>
      </c>
      <c r="G103" s="35"/>
      <c r="H103" s="36"/>
    </row>
    <row r="104" spans="1:10" ht="63">
      <c r="A104" s="19">
        <v>73</v>
      </c>
      <c r="B104" s="18" t="s">
        <v>143</v>
      </c>
      <c r="C104" s="32" t="s">
        <v>145</v>
      </c>
      <c r="D104" s="33"/>
      <c r="E104" s="19" t="s">
        <v>144</v>
      </c>
      <c r="F104" s="34" t="s">
        <v>146</v>
      </c>
      <c r="G104" s="35"/>
      <c r="H104" s="36"/>
      <c r="I104">
        <f>104*175/1000</f>
        <v>18.2</v>
      </c>
    </row>
    <row r="105" spans="1:10" ht="31.5">
      <c r="A105" s="19">
        <v>74</v>
      </c>
      <c r="B105" s="18" t="s">
        <v>147</v>
      </c>
      <c r="C105" s="30"/>
      <c r="D105" s="31"/>
      <c r="E105" s="19" t="s">
        <v>45</v>
      </c>
      <c r="F105" s="34">
        <v>16</v>
      </c>
      <c r="G105" s="35"/>
      <c r="H105" s="36"/>
    </row>
    <row r="106" spans="1:10" ht="15.75">
      <c r="A106" s="19">
        <v>75</v>
      </c>
      <c r="B106" s="18" t="s">
        <v>148</v>
      </c>
      <c r="C106" s="30"/>
      <c r="D106" s="31"/>
      <c r="E106" s="19" t="s">
        <v>45</v>
      </c>
      <c r="F106" s="34">
        <v>17</v>
      </c>
      <c r="G106" s="35"/>
      <c r="H106" s="36"/>
    </row>
    <row r="107" spans="1:10" ht="15.75">
      <c r="A107" s="41" t="s">
        <v>149</v>
      </c>
      <c r="B107" s="42"/>
      <c r="C107" s="42"/>
      <c r="D107" s="42"/>
      <c r="E107" s="42"/>
      <c r="F107" s="42"/>
      <c r="G107" s="42"/>
      <c r="H107" s="43"/>
    </row>
    <row r="108" spans="1:10" ht="78.75">
      <c r="A108" s="19">
        <v>76</v>
      </c>
      <c r="B108" s="18" t="s">
        <v>150</v>
      </c>
      <c r="C108" s="32" t="s">
        <v>156</v>
      </c>
      <c r="D108" s="33"/>
      <c r="E108" s="19" t="s">
        <v>37</v>
      </c>
      <c r="F108" s="34">
        <f>I108+J108</f>
        <v>0.24400000000000002</v>
      </c>
      <c r="G108" s="35"/>
      <c r="H108" s="36"/>
      <c r="I108">
        <f>0.1*0.1*0.5*44</f>
        <v>0.22000000000000003</v>
      </c>
      <c r="J108">
        <f>0.1*0.1*0.3*8</f>
        <v>2.4000000000000004E-2</v>
      </c>
    </row>
    <row r="109" spans="1:10" ht="31.5">
      <c r="A109" s="19">
        <v>77</v>
      </c>
      <c r="B109" s="18" t="s">
        <v>151</v>
      </c>
      <c r="C109" s="30"/>
      <c r="D109" s="31"/>
      <c r="E109" s="19" t="s">
        <v>37</v>
      </c>
      <c r="F109" s="34">
        <f>F108</f>
        <v>0.24400000000000002</v>
      </c>
      <c r="G109" s="35"/>
      <c r="H109" s="36"/>
    </row>
    <row r="110" spans="1:10" ht="15.75">
      <c r="A110" s="19">
        <v>78</v>
      </c>
      <c r="B110" s="18" t="s">
        <v>152</v>
      </c>
      <c r="C110" s="30"/>
      <c r="D110" s="31"/>
      <c r="E110" s="19" t="s">
        <v>45</v>
      </c>
      <c r="F110" s="34">
        <v>4</v>
      </c>
      <c r="G110" s="35"/>
      <c r="H110" s="36"/>
    </row>
    <row r="111" spans="1:10" ht="31.5">
      <c r="A111" s="19">
        <v>79</v>
      </c>
      <c r="B111" s="18" t="s">
        <v>153</v>
      </c>
      <c r="C111" s="30"/>
      <c r="D111" s="31"/>
      <c r="E111" s="19" t="s">
        <v>45</v>
      </c>
      <c r="F111" s="34">
        <v>4</v>
      </c>
      <c r="G111" s="35"/>
      <c r="H111" s="36"/>
    </row>
    <row r="112" spans="1:10" ht="47.25">
      <c r="A112" s="19">
        <v>80</v>
      </c>
      <c r="B112" s="18" t="s">
        <v>154</v>
      </c>
      <c r="C112" s="30"/>
      <c r="D112" s="31"/>
      <c r="E112" s="19" t="s">
        <v>45</v>
      </c>
      <c r="F112" s="34">
        <v>2</v>
      </c>
      <c r="G112" s="35"/>
      <c r="H112" s="36"/>
    </row>
    <row r="113" spans="1:8" ht="31.5">
      <c r="A113" s="19">
        <v>81</v>
      </c>
      <c r="B113" s="18" t="s">
        <v>157</v>
      </c>
      <c r="C113" s="30"/>
      <c r="D113" s="31"/>
      <c r="E113" s="19" t="s">
        <v>19</v>
      </c>
      <c r="F113" s="34">
        <v>196.79</v>
      </c>
      <c r="G113" s="35"/>
      <c r="H113" s="36"/>
    </row>
  </sheetData>
  <mergeCells count="164">
    <mergeCell ref="F112:H112"/>
    <mergeCell ref="C86:D86"/>
    <mergeCell ref="F86:H86"/>
    <mergeCell ref="F113:H113"/>
    <mergeCell ref="C60:D60"/>
    <mergeCell ref="F60:H60"/>
    <mergeCell ref="F99:H99"/>
    <mergeCell ref="F100:H100"/>
    <mergeCell ref="F101:H101"/>
    <mergeCell ref="F104:H104"/>
    <mergeCell ref="C104:D104"/>
    <mergeCell ref="F105:H105"/>
    <mergeCell ref="F106:H106"/>
    <mergeCell ref="C45:D45"/>
    <mergeCell ref="F45:H45"/>
    <mergeCell ref="C46:D46"/>
    <mergeCell ref="F46:H46"/>
    <mergeCell ref="F47:H47"/>
    <mergeCell ref="C48:D48"/>
    <mergeCell ref="F48:H48"/>
    <mergeCell ref="C49:D49"/>
    <mergeCell ref="F49:H49"/>
    <mergeCell ref="A28:H28"/>
    <mergeCell ref="C41:D41"/>
    <mergeCell ref="F41:H41"/>
    <mergeCell ref="C42:D42"/>
    <mergeCell ref="F42:H42"/>
    <mergeCell ref="C43:D43"/>
    <mergeCell ref="F43:H43"/>
    <mergeCell ref="C44:D44"/>
    <mergeCell ref="F44:H44"/>
    <mergeCell ref="F29:H29"/>
    <mergeCell ref="C30:D30"/>
    <mergeCell ref="F30:H30"/>
    <mergeCell ref="C31:D31"/>
    <mergeCell ref="F31:H31"/>
    <mergeCell ref="A39:H39"/>
    <mergeCell ref="F35:H35"/>
    <mergeCell ref="C36:D36"/>
    <mergeCell ref="F38:H38"/>
    <mergeCell ref="C32:D32"/>
    <mergeCell ref="F32:H32"/>
    <mergeCell ref="C37:D37"/>
    <mergeCell ref="F37:H37"/>
    <mergeCell ref="B14:H14"/>
    <mergeCell ref="D1:H1"/>
    <mergeCell ref="D2:H2"/>
    <mergeCell ref="F3:H3"/>
    <mergeCell ref="E5:F5"/>
    <mergeCell ref="A8:B8"/>
    <mergeCell ref="C8:H8"/>
    <mergeCell ref="A9:B9"/>
    <mergeCell ref="C9:H9"/>
    <mergeCell ref="A11:H11"/>
    <mergeCell ref="A12:H12"/>
    <mergeCell ref="B13:H13"/>
    <mergeCell ref="C55:D55"/>
    <mergeCell ref="F55:H55"/>
    <mergeCell ref="F56:H56"/>
    <mergeCell ref="F72:H72"/>
    <mergeCell ref="F73:H73"/>
    <mergeCell ref="A16:H16"/>
    <mergeCell ref="A17:C17"/>
    <mergeCell ref="A18:H18"/>
    <mergeCell ref="A19:H19"/>
    <mergeCell ref="C20:D20"/>
    <mergeCell ref="F20:H20"/>
    <mergeCell ref="A27:H27"/>
    <mergeCell ref="C24:D24"/>
    <mergeCell ref="F24:H24"/>
    <mergeCell ref="C40:D40"/>
    <mergeCell ref="F40:H40"/>
    <mergeCell ref="A21:H21"/>
    <mergeCell ref="C26:D26"/>
    <mergeCell ref="F26:H26"/>
    <mergeCell ref="C23:D23"/>
    <mergeCell ref="F23:H23"/>
    <mergeCell ref="C22:D22"/>
    <mergeCell ref="F22:H22"/>
    <mergeCell ref="C29:D29"/>
    <mergeCell ref="F66:H66"/>
    <mergeCell ref="F67:H67"/>
    <mergeCell ref="F68:H68"/>
    <mergeCell ref="F69:H69"/>
    <mergeCell ref="C69:D69"/>
    <mergeCell ref="C61:D61"/>
    <mergeCell ref="F61:H61"/>
    <mergeCell ref="C77:D77"/>
    <mergeCell ref="F77:H77"/>
    <mergeCell ref="F70:H70"/>
    <mergeCell ref="F71:H71"/>
    <mergeCell ref="F74:H74"/>
    <mergeCell ref="F75:H75"/>
    <mergeCell ref="F76:H76"/>
    <mergeCell ref="C76:D76"/>
    <mergeCell ref="C25:D25"/>
    <mergeCell ref="F25:H25"/>
    <mergeCell ref="A50:H50"/>
    <mergeCell ref="F52:H52"/>
    <mergeCell ref="F53:H53"/>
    <mergeCell ref="A62:H62"/>
    <mergeCell ref="F63:H63"/>
    <mergeCell ref="F64:H64"/>
    <mergeCell ref="A65:H65"/>
    <mergeCell ref="C33:D33"/>
    <mergeCell ref="C34:D34"/>
    <mergeCell ref="F34:H34"/>
    <mergeCell ref="F33:H33"/>
    <mergeCell ref="F36:H36"/>
    <mergeCell ref="C57:D57"/>
    <mergeCell ref="F57:H57"/>
    <mergeCell ref="C58:D58"/>
    <mergeCell ref="F58:H58"/>
    <mergeCell ref="C59:D59"/>
    <mergeCell ref="F59:H59"/>
    <mergeCell ref="C51:D51"/>
    <mergeCell ref="F51:H51"/>
    <mergeCell ref="C54:D54"/>
    <mergeCell ref="F54:H54"/>
    <mergeCell ref="C78:D78"/>
    <mergeCell ref="F78:H78"/>
    <mergeCell ref="F79:H79"/>
    <mergeCell ref="C79:D79"/>
    <mergeCell ref="C84:D84"/>
    <mergeCell ref="C80:D80"/>
    <mergeCell ref="F80:H80"/>
    <mergeCell ref="F81:H81"/>
    <mergeCell ref="C82:D82"/>
    <mergeCell ref="F82:H82"/>
    <mergeCell ref="F83:H83"/>
    <mergeCell ref="F84:H84"/>
    <mergeCell ref="A97:H97"/>
    <mergeCell ref="C90:D90"/>
    <mergeCell ref="F90:H90"/>
    <mergeCell ref="A85:H85"/>
    <mergeCell ref="F87:H87"/>
    <mergeCell ref="C88:D88"/>
    <mergeCell ref="F88:H88"/>
    <mergeCell ref="C89:D89"/>
    <mergeCell ref="F89:H89"/>
    <mergeCell ref="C87:D87"/>
    <mergeCell ref="C93:D93"/>
    <mergeCell ref="F93:H93"/>
    <mergeCell ref="A91:H91"/>
    <mergeCell ref="C94:D94"/>
    <mergeCell ref="F94:H94"/>
    <mergeCell ref="C95:D95"/>
    <mergeCell ref="F95:H95"/>
    <mergeCell ref="C96:D96"/>
    <mergeCell ref="F96:H96"/>
    <mergeCell ref="C92:D92"/>
    <mergeCell ref="F92:H92"/>
    <mergeCell ref="C98:D98"/>
    <mergeCell ref="F98:H98"/>
    <mergeCell ref="C102:D102"/>
    <mergeCell ref="F102:H102"/>
    <mergeCell ref="C103:D103"/>
    <mergeCell ref="F103:H103"/>
    <mergeCell ref="A107:H107"/>
    <mergeCell ref="C108:D108"/>
    <mergeCell ref="F108:H108"/>
    <mergeCell ref="F109:H109"/>
    <mergeCell ref="F110:H110"/>
    <mergeCell ref="F111:H111"/>
  </mergeCells>
  <pageMargins left="0.41" right="0.21" top="0.24" bottom="0.24" header="0.3" footer="0.2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одноств</vt:lpstr>
    </vt:vector>
  </TitlesOfParts>
  <Company>ГКУ Амурупрадор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DidenkoEA</dc:creator>
  <cp:lastModifiedBy>User</cp:lastModifiedBy>
  <cp:lastPrinted>2020-10-29T06:39:50Z</cp:lastPrinted>
  <dcterms:created xsi:type="dcterms:W3CDTF">2015-06-23T02:12:15Z</dcterms:created>
  <dcterms:modified xsi:type="dcterms:W3CDTF">2022-02-11T07:58:32Z</dcterms:modified>
</cp:coreProperties>
</file>